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Y:\dvere_výpočty\vypocet vyplni a profilov\"/>
    </mc:Choice>
  </mc:AlternateContent>
  <workbookProtection workbookAlgorithmName="SHA-512" workbookHashValue="Brumfg29EupYhcPyb60vR8Asls75GZPM83u2QodlkGW0W4Hb/nB+Hc0OaJBa01hbjEOwaIP0Yqx3osTIr/TFvw==" workbookSaltValue="uEPbG2/SvUDhbOY+MOvXhQ==" workbookSpinCount="100000" lockStructure="1"/>
  <bookViews>
    <workbookView xWindow="-15" yWindow="-15" windowWidth="19440" windowHeight="5490"/>
  </bookViews>
  <sheets>
    <sheet name="Vypocet" sheetId="1" r:id="rId1"/>
    <sheet name="udaje" sheetId="2" r:id="rId2"/>
  </sheets>
  <definedNames>
    <definedName name="_xlnm.Print_Area" localSheetId="0">Vypocet!$B$4:$F$23</definedName>
    <definedName name="PROFIL_IMG">INDEX( Vypocet!$N$30:$N$40, MATCH( Vypocet!$N$11,Vypocet!$M$30:$M$40,0) )</definedName>
  </definedNames>
  <calcPr calcId="152511"/>
</workbook>
</file>

<file path=xl/calcChain.xml><?xml version="1.0" encoding="utf-8"?>
<calcChain xmlns="http://schemas.openxmlformats.org/spreadsheetml/2006/main">
  <c r="H9" i="1" l="1"/>
  <c r="N11" i="1"/>
  <c r="N20" i="1" s="1"/>
  <c r="N13" i="1" l="1"/>
  <c r="N17" i="1"/>
  <c r="N14" i="1"/>
  <c r="N18" i="1"/>
  <c r="N19" i="1"/>
  <c r="N15" i="1"/>
  <c r="N12" i="1"/>
  <c r="N16" i="1"/>
  <c r="D8" i="1"/>
  <c r="H7" i="1"/>
  <c r="H5" i="1"/>
  <c r="E15" i="1" l="1"/>
  <c r="E13" i="1" l="1"/>
  <c r="E22" i="1" s="1"/>
  <c r="E21" i="1" l="1"/>
  <c r="E12" i="1" l="1"/>
  <c r="H12" i="1" s="1"/>
  <c r="E16" i="1" l="1"/>
  <c r="E18" i="1"/>
  <c r="E19" i="1"/>
</calcChain>
</file>

<file path=xl/sharedStrings.xml><?xml version="1.0" encoding="utf-8"?>
<sst xmlns="http://schemas.openxmlformats.org/spreadsheetml/2006/main" count="60" uniqueCount="39">
  <si>
    <t>Stavebný otvor</t>
  </si>
  <si>
    <t>výška</t>
  </si>
  <si>
    <t>šírka</t>
  </si>
  <si>
    <t>Počet dverí</t>
  </si>
  <si>
    <t>Počet prekrytí</t>
  </si>
  <si>
    <t>Výška jedných dverí</t>
  </si>
  <si>
    <t>Hodnota v mm na 1 prekrytie</t>
  </si>
  <si>
    <t>Odpočet na výplň z šírky sklo</t>
  </si>
  <si>
    <t>Odpočet na výplň z šírky DTD</t>
  </si>
  <si>
    <t>Odpočet na výplň z výšky DTD</t>
  </si>
  <si>
    <t>Odpočet na výplň z výšky sklo</t>
  </si>
  <si>
    <t>Odpočet na deliací profil dtd</t>
  </si>
  <si>
    <t>Odpočet na deliací profil sklo</t>
  </si>
  <si>
    <t>Odpočet na  H+S profil</t>
  </si>
  <si>
    <t>Odpočet na H+S koľajnicu</t>
  </si>
  <si>
    <t>Šírka jedných dverí DTD</t>
  </si>
  <si>
    <t>Dlžka bočných profilov</t>
  </si>
  <si>
    <t>Dlžka H+S profilu</t>
  </si>
  <si>
    <t>Širka výplne v DTD</t>
  </si>
  <si>
    <t>Výška výplne v DTD</t>
  </si>
  <si>
    <t>Výška výplne v Sklo</t>
  </si>
  <si>
    <t>Typ profilu</t>
  </si>
  <si>
    <t>Profil</t>
  </si>
  <si>
    <t>www.ivim.sk</t>
  </si>
  <si>
    <r>
      <t xml:space="preserve">Výpočet s deleniami jednotlivých dverí
( </t>
    </r>
    <r>
      <rPr>
        <u/>
        <sz val="18"/>
        <color theme="0"/>
        <rFont val="Calibri"/>
        <family val="2"/>
        <charset val="238"/>
        <scheme val="minor"/>
      </rPr>
      <t>cez internet</t>
    </r>
    <r>
      <rPr>
        <sz val="18"/>
        <color theme="0"/>
        <rFont val="Calibri"/>
        <family val="2"/>
        <charset val="238"/>
        <scheme val="minor"/>
      </rPr>
      <t xml:space="preserve"> )</t>
    </r>
  </si>
  <si>
    <t>Kvadrat CN 
[10 mm]</t>
  </si>
  <si>
    <t>Kvadrat plus CN 
[10 mm]</t>
  </si>
  <si>
    <t>Collins CN 
[10 mm]</t>
  </si>
  <si>
    <t>Dallas CN 
[10 mm]</t>
  </si>
  <si>
    <t>Ottawa CN 
[10 mm]</t>
  </si>
  <si>
    <t>NOVO 
[10 mm]</t>
  </si>
  <si>
    <t>NOVO S 
[18 mm]</t>
  </si>
  <si>
    <t>CARO 
[18 mm]</t>
  </si>
  <si>
    <t>Vista 
[18 mm]</t>
  </si>
  <si>
    <t>Nero 
[18 mm]</t>
  </si>
  <si>
    <t>Cote 
[18 mm]</t>
  </si>
  <si>
    <t>Širka výplne v Sklo</t>
  </si>
  <si>
    <t>www</t>
  </si>
  <si>
    <t>ver. 2.0, 06.12.2017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</si>
</sst>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6"/>
      <color theme="0" tint="-0.499984740745262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3"/>
      <color theme="0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u/>
      <sz val="24"/>
      <color rgb="FFC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u/>
      <sz val="18"/>
      <color rgb="FFC00000"/>
      <name val="Calibri"/>
      <family val="2"/>
      <charset val="238"/>
      <scheme val="minor"/>
    </font>
    <font>
      <u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right" indent="1"/>
    </xf>
    <xf numFmtId="0" fontId="1" fillId="2" borderId="1" xfId="0" applyFont="1" applyFill="1" applyBorder="1" applyAlignment="1" applyProtection="1">
      <alignment horizontal="right" vertical="center" indent="1"/>
    </xf>
    <xf numFmtId="0" fontId="4" fillId="2" borderId="0" xfId="0" applyFont="1" applyFill="1" applyBorder="1" applyAlignment="1" applyProtection="1">
      <alignment horizontal="left" indent="1"/>
    </xf>
    <xf numFmtId="2" fontId="3" fillId="2" borderId="0" xfId="0" applyNumberFormat="1" applyFont="1" applyFill="1" applyBorder="1" applyAlignment="1" applyProtection="1">
      <alignment horizontal="right" inden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Border="1" applyAlignment="1" applyProtection="1">
      <alignment horizontal="right" vertical="center" indent="1"/>
    </xf>
    <xf numFmtId="0" fontId="1" fillId="2" borderId="0" xfId="0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0" fontId="4" fillId="2" borderId="4" xfId="0" applyFont="1" applyFill="1" applyBorder="1"/>
    <xf numFmtId="0" fontId="4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indent="1"/>
    </xf>
    <xf numFmtId="0" fontId="4" fillId="2" borderId="7" xfId="0" applyFont="1" applyFill="1" applyBorder="1"/>
    <xf numFmtId="0" fontId="4" fillId="2" borderId="8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9" xfId="0" applyFont="1" applyFill="1" applyBorder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4" fillId="2" borderId="5" xfId="0" applyFont="1" applyFill="1" applyBorder="1" applyAlignment="1">
      <alignment horizontal="left" indent="1"/>
    </xf>
    <xf numFmtId="0" fontId="1" fillId="2" borderId="7" xfId="0" applyFont="1" applyFill="1" applyBorder="1" applyAlignment="1" applyProtection="1">
      <alignment horizontal="right" vertical="center" indent="1"/>
      <protection locked="0"/>
    </xf>
    <xf numFmtId="0" fontId="1" fillId="2" borderId="7" xfId="0" applyFont="1" applyFill="1" applyBorder="1" applyAlignment="1" applyProtection="1">
      <alignment horizontal="right" vertical="center" inden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indent="1"/>
    </xf>
    <xf numFmtId="0" fontId="4" fillId="2" borderId="10" xfId="0" applyFont="1" applyFill="1" applyBorder="1" applyAlignment="1">
      <alignment horizontal="left" indent="1"/>
    </xf>
    <xf numFmtId="0" fontId="15" fillId="2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right" vertical="center" indent="1"/>
      <protection locked="0"/>
    </xf>
    <xf numFmtId="0" fontId="4" fillId="2" borderId="11" xfId="0" applyFont="1" applyFill="1" applyBorder="1" applyAlignment="1" applyProtection="1">
      <alignment horizontal="left" indent="1"/>
    </xf>
    <xf numFmtId="0" fontId="4" fillId="2" borderId="11" xfId="0" applyFont="1" applyFill="1" applyBorder="1" applyAlignment="1">
      <alignment horizontal="left" indent="1"/>
    </xf>
    <xf numFmtId="0" fontId="4" fillId="2" borderId="12" xfId="0" applyFont="1" applyFill="1" applyBorder="1" applyAlignment="1" applyProtection="1">
      <alignment horizontal="left" indent="1"/>
    </xf>
    <xf numFmtId="0" fontId="4" fillId="2" borderId="12" xfId="0" applyFont="1" applyFill="1" applyBorder="1" applyAlignment="1">
      <alignment horizontal="left" indent="1"/>
    </xf>
    <xf numFmtId="3" fontId="3" fillId="2" borderId="11" xfId="0" applyNumberFormat="1" applyFont="1" applyFill="1" applyBorder="1" applyAlignment="1" applyProtection="1">
      <alignment horizontal="right" indent="1"/>
      <protection hidden="1"/>
    </xf>
    <xf numFmtId="3" fontId="3" fillId="2" borderId="0" xfId="0" applyNumberFormat="1" applyFont="1" applyFill="1" applyBorder="1" applyAlignment="1" applyProtection="1">
      <alignment horizontal="right" indent="1"/>
      <protection hidden="1"/>
    </xf>
    <xf numFmtId="3" fontId="3" fillId="2" borderId="12" xfId="0" applyNumberFormat="1" applyFont="1" applyFill="1" applyBorder="1" applyAlignment="1" applyProtection="1">
      <alignment horizontal="right" indent="1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0" fontId="0" fillId="0" borderId="0" xfId="0" applyFont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protection hidden="1"/>
    </xf>
    <xf numFmtId="0" fontId="7" fillId="2" borderId="0" xfId="0" applyFont="1" applyFill="1" applyAlignment="1"/>
    <xf numFmtId="0" fontId="10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0" xfId="2" applyFont="1" applyFill="1" applyBorder="1" applyAlignment="1">
      <alignment horizontal="left" vertical="center"/>
    </xf>
    <xf numFmtId="0" fontId="17" fillId="4" borderId="0" xfId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 applyProtection="1">
      <alignment horizontal="right" vertical="center" indent="1"/>
      <protection locked="0"/>
    </xf>
    <xf numFmtId="3" fontId="1" fillId="2" borderId="2" xfId="0" applyNumberFormat="1" applyFont="1" applyFill="1" applyBorder="1" applyAlignment="1" applyProtection="1">
      <alignment horizontal="right" vertical="center" indent="1"/>
      <protection locked="0"/>
    </xf>
    <xf numFmtId="3" fontId="1" fillId="2" borderId="13" xfId="0" applyNumberFormat="1" applyFont="1" applyFill="1" applyBorder="1" applyAlignment="1" applyProtection="1">
      <alignment horizontal="right" vertical="center" indent="1"/>
      <protection hidden="1"/>
    </xf>
    <xf numFmtId="3" fontId="1" fillId="2" borderId="2" xfId="0" applyNumberFormat="1" applyFont="1" applyFill="1" applyBorder="1" applyAlignment="1" applyProtection="1">
      <alignment horizontal="right" vertical="center" indent="1"/>
      <protection hidden="1"/>
    </xf>
  </cellXfs>
  <cellStyles count="3">
    <cellStyle name="Hypertextové prepojenie" xfId="2" builtinId="8"/>
    <cellStyle name="Normálne" xfId="0" builtinId="0"/>
    <cellStyle name="Zvýraznenie5" xfId="1" builtinId="45"/>
  </cellStyles>
  <dxfs count="3"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64942</xdr:rowOff>
    </xdr:from>
    <xdr:to>
      <xdr:col>2</xdr:col>
      <xdr:colOff>1713865</xdr:colOff>
      <xdr:row>1</xdr:row>
      <xdr:rowOff>1162049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84017"/>
          <a:ext cx="1609090" cy="10971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76200</xdr:colOff>
          <xdr:row>12</xdr:row>
          <xdr:rowOff>57377</xdr:rowOff>
        </xdr:from>
        <xdr:to>
          <xdr:col>10</xdr:col>
          <xdr:colOff>17618</xdr:colOff>
          <xdr:row>22</xdr:row>
          <xdr:rowOff>57150</xdr:rowOff>
        </xdr:to>
        <xdr:pic>
          <xdr:nvPicPr>
            <xdr:cNvPr id="8" name="Obrázok 7" descr="kvadrat_1.jpg"/>
            <xdr:cNvPicPr>
              <a:picLocks noChangeAspect="1"/>
              <a:extLst>
                <a:ext uri="{84589F7E-364E-4C9E-8A38-B11213B215E9}">
                  <a14:cameraTool cellRange="PROFIL_IMG" spid="_x0000_s108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19575" y="4353152"/>
              <a:ext cx="2598893" cy="2381023"/>
            </a:xfrm>
            <a:prstGeom prst="rect">
              <a:avLst/>
            </a:prstGeom>
            <a:solidFill>
              <a:schemeClr val="bg1"/>
            </a:solidFill>
          </xdr:spPr>
        </xdr:pic>
        <xdr:clientData fPrintsWithSheet="0"/>
      </xdr:twoCellAnchor>
    </mc:Choice>
    <mc:Fallback/>
  </mc:AlternateContent>
  <xdr:twoCellAnchor>
    <xdr:from>
      <xdr:col>13</xdr:col>
      <xdr:colOff>42864</xdr:colOff>
      <xdr:row>29</xdr:row>
      <xdr:rowOff>33574</xdr:rowOff>
    </xdr:from>
    <xdr:to>
      <xdr:col>13</xdr:col>
      <xdr:colOff>361950</xdr:colOff>
      <xdr:row>29</xdr:row>
      <xdr:rowOff>382973</xdr:rowOff>
    </xdr:to>
    <xdr:pic>
      <xdr:nvPicPr>
        <xdr:cNvPr id="14" name="Obrázok 13" descr="kvadrat_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10664" y="8244124"/>
          <a:ext cx="319086" cy="349399"/>
        </a:xfrm>
        <a:prstGeom prst="rect">
          <a:avLst/>
        </a:prstGeom>
      </xdr:spPr>
    </xdr:pic>
    <xdr:clientData fPrintsWithSheet="0"/>
  </xdr:twoCellAnchor>
  <xdr:twoCellAnchor>
    <xdr:from>
      <xdr:col>13</xdr:col>
      <xdr:colOff>28577</xdr:colOff>
      <xdr:row>30</xdr:row>
      <xdr:rowOff>30182</xdr:rowOff>
    </xdr:from>
    <xdr:to>
      <xdr:col>13</xdr:col>
      <xdr:colOff>342900</xdr:colOff>
      <xdr:row>30</xdr:row>
      <xdr:rowOff>383970</xdr:rowOff>
    </xdr:to>
    <xdr:pic>
      <xdr:nvPicPr>
        <xdr:cNvPr id="15" name="Obrázok 14" descr="kvadrat+_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192627" y="639782"/>
          <a:ext cx="314323" cy="353788"/>
        </a:xfrm>
        <a:prstGeom prst="rect">
          <a:avLst/>
        </a:prstGeom>
      </xdr:spPr>
    </xdr:pic>
    <xdr:clientData fPrintsWithSheet="0"/>
  </xdr:twoCellAnchor>
  <xdr:twoCellAnchor>
    <xdr:from>
      <xdr:col>13</xdr:col>
      <xdr:colOff>69055</xdr:colOff>
      <xdr:row>31</xdr:row>
      <xdr:rowOff>28972</xdr:rowOff>
    </xdr:from>
    <xdr:to>
      <xdr:col>13</xdr:col>
      <xdr:colOff>361950</xdr:colOff>
      <xdr:row>31</xdr:row>
      <xdr:rowOff>372427</xdr:rowOff>
    </xdr:to>
    <xdr:pic>
      <xdr:nvPicPr>
        <xdr:cNvPr id="16" name="Obrázok 15" descr="collins_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7233105" y="1057672"/>
          <a:ext cx="292895" cy="343455"/>
        </a:xfrm>
        <a:prstGeom prst="rect">
          <a:avLst/>
        </a:prstGeom>
      </xdr:spPr>
    </xdr:pic>
    <xdr:clientData fPrintsWithSheet="0"/>
  </xdr:twoCellAnchor>
  <xdr:twoCellAnchor>
    <xdr:from>
      <xdr:col>13</xdr:col>
      <xdr:colOff>54769</xdr:colOff>
      <xdr:row>33</xdr:row>
      <xdr:rowOff>28683</xdr:rowOff>
    </xdr:from>
    <xdr:to>
      <xdr:col>13</xdr:col>
      <xdr:colOff>381000</xdr:colOff>
      <xdr:row>33</xdr:row>
      <xdr:rowOff>381076</xdr:rowOff>
    </xdr:to>
    <xdr:pic>
      <xdr:nvPicPr>
        <xdr:cNvPr id="17" name="Obrázok 16" descr="ottava_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18819" y="1895583"/>
          <a:ext cx="326231" cy="352393"/>
        </a:xfrm>
        <a:prstGeom prst="rect">
          <a:avLst/>
        </a:prstGeom>
      </xdr:spPr>
    </xdr:pic>
    <xdr:clientData fPrintsWithSheet="0"/>
  </xdr:twoCellAnchor>
  <xdr:twoCellAnchor>
    <xdr:from>
      <xdr:col>13</xdr:col>
      <xdr:colOff>38101</xdr:colOff>
      <xdr:row>32</xdr:row>
      <xdr:rowOff>28020</xdr:rowOff>
    </xdr:from>
    <xdr:to>
      <xdr:col>13</xdr:col>
      <xdr:colOff>361951</xdr:colOff>
      <xdr:row>32</xdr:row>
      <xdr:rowOff>367446</xdr:rowOff>
    </xdr:to>
    <xdr:pic>
      <xdr:nvPicPr>
        <xdr:cNvPr id="18" name="Obrázok 17" descr="dallas strieborny_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202151" y="1475820"/>
          <a:ext cx="323850" cy="339426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17861</xdr:colOff>
      <xdr:row>35</xdr:row>
      <xdr:rowOff>29767</xdr:rowOff>
    </xdr:from>
    <xdr:to>
      <xdr:col>13</xdr:col>
      <xdr:colOff>398861</xdr:colOff>
      <xdr:row>35</xdr:row>
      <xdr:rowOff>410767</xdr:rowOff>
    </xdr:to>
    <xdr:pic>
      <xdr:nvPicPr>
        <xdr:cNvPr id="19" name="Obrázok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96377" y="10757298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29588</xdr:colOff>
      <xdr:row>36</xdr:row>
      <xdr:rowOff>17860</xdr:rowOff>
    </xdr:from>
    <xdr:to>
      <xdr:col>13</xdr:col>
      <xdr:colOff>416540</xdr:colOff>
      <xdr:row>36</xdr:row>
      <xdr:rowOff>404812</xdr:rowOff>
    </xdr:to>
    <xdr:pic>
      <xdr:nvPicPr>
        <xdr:cNvPr id="20" name="Obrázok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108104" y="11162110"/>
          <a:ext cx="386952" cy="386952"/>
        </a:xfrm>
        <a:prstGeom prst="rect">
          <a:avLst/>
        </a:prstGeom>
      </xdr:spPr>
    </xdr:pic>
    <xdr:clientData/>
  </xdr:twoCellAnchor>
  <xdr:twoCellAnchor editAs="oneCell">
    <xdr:from>
      <xdr:col>13</xdr:col>
      <xdr:colOff>41673</xdr:colOff>
      <xdr:row>37</xdr:row>
      <xdr:rowOff>17860</xdr:rowOff>
    </xdr:from>
    <xdr:to>
      <xdr:col>13</xdr:col>
      <xdr:colOff>434578</xdr:colOff>
      <xdr:row>37</xdr:row>
      <xdr:rowOff>410765</xdr:rowOff>
    </xdr:to>
    <xdr:pic>
      <xdr:nvPicPr>
        <xdr:cNvPr id="22" name="Obrázok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120189" y="11578829"/>
          <a:ext cx="392905" cy="392905"/>
        </a:xfrm>
        <a:prstGeom prst="rect">
          <a:avLst/>
        </a:prstGeom>
      </xdr:spPr>
    </xdr:pic>
    <xdr:clientData/>
  </xdr:twoCellAnchor>
  <xdr:twoCellAnchor editAs="oneCell">
    <xdr:from>
      <xdr:col>13</xdr:col>
      <xdr:colOff>41671</xdr:colOff>
      <xdr:row>38</xdr:row>
      <xdr:rowOff>17860</xdr:rowOff>
    </xdr:from>
    <xdr:to>
      <xdr:col>13</xdr:col>
      <xdr:colOff>434399</xdr:colOff>
      <xdr:row>38</xdr:row>
      <xdr:rowOff>410588</xdr:rowOff>
    </xdr:to>
    <xdr:pic>
      <xdr:nvPicPr>
        <xdr:cNvPr id="23" name="Obrázo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20187" y="11995548"/>
          <a:ext cx="392728" cy="392728"/>
        </a:xfrm>
        <a:prstGeom prst="rect">
          <a:avLst/>
        </a:prstGeom>
      </xdr:spPr>
    </xdr:pic>
    <xdr:clientData/>
  </xdr:twoCellAnchor>
  <xdr:twoCellAnchor editAs="oneCell">
    <xdr:from>
      <xdr:col>13</xdr:col>
      <xdr:colOff>35539</xdr:colOff>
      <xdr:row>39</xdr:row>
      <xdr:rowOff>17860</xdr:rowOff>
    </xdr:from>
    <xdr:to>
      <xdr:col>13</xdr:col>
      <xdr:colOff>434398</xdr:colOff>
      <xdr:row>40</xdr:row>
      <xdr:rowOff>0</xdr:rowOff>
    </xdr:to>
    <xdr:pic>
      <xdr:nvPicPr>
        <xdr:cNvPr id="24" name="Obrázok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114055" y="12412266"/>
          <a:ext cx="398859" cy="398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jednavky.net/o_projekte" TargetMode="External"/><Relationship Id="rId1" Type="http://schemas.openxmlformats.org/officeDocument/2006/relationships/hyperlink" Target="http://www.ivim.sk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2:N41"/>
  <sheetViews>
    <sheetView tabSelected="1" zoomScaleNormal="100" workbookViewId="0">
      <selection activeCell="D9" sqref="D9:E9"/>
    </sheetView>
  </sheetViews>
  <sheetFormatPr defaultRowHeight="17.25" x14ac:dyDescent="0.3"/>
  <cols>
    <col min="1" max="1" width="4" style="10" customWidth="1"/>
    <col min="2" max="2" width="2.5703125" style="15" customWidth="1"/>
    <col min="3" max="3" width="26.42578125" style="15" customWidth="1"/>
    <col min="4" max="4" width="8" style="15" bestFit="1" customWidth="1"/>
    <col min="5" max="5" width="13.85546875" style="15" customWidth="1"/>
    <col min="6" max="6" width="4" style="15" customWidth="1"/>
    <col min="7" max="7" width="3.28515625" style="15" customWidth="1"/>
    <col min="8" max="10" width="13.28515625" style="10" customWidth="1"/>
    <col min="11" max="11" width="2.85546875" style="10" customWidth="1"/>
    <col min="12" max="12" width="3.5703125" style="10" customWidth="1"/>
    <col min="13" max="13" width="27.5703125" style="58" bestFit="1" customWidth="1"/>
    <col min="14" max="14" width="6.7109375" style="59" customWidth="1"/>
    <col min="15" max="15" width="9.140625" style="10"/>
    <col min="16" max="16" width="13.7109375" style="10" customWidth="1"/>
    <col min="17" max="16384" width="9.140625" style="10"/>
  </cols>
  <sheetData>
    <row r="2" spans="2:14" s="35" customFormat="1" ht="93" customHeight="1" x14ac:dyDescent="0.25">
      <c r="B2" s="33"/>
      <c r="C2" s="33"/>
      <c r="D2" s="82" t="s">
        <v>23</v>
      </c>
      <c r="E2" s="82"/>
      <c r="F2" s="82"/>
      <c r="G2" s="82"/>
      <c r="H2" s="83" t="s">
        <v>24</v>
      </c>
      <c r="I2" s="83"/>
      <c r="J2" s="83"/>
      <c r="M2" s="60"/>
      <c r="N2" s="61"/>
    </row>
    <row r="3" spans="2:14" s="31" customFormat="1" ht="12" customHeight="1" x14ac:dyDescent="0.25">
      <c r="B3" s="30"/>
      <c r="C3" s="30"/>
      <c r="D3" s="34"/>
      <c r="E3" s="34"/>
      <c r="F3" s="34"/>
      <c r="G3" s="34"/>
      <c r="H3" s="32"/>
      <c r="I3" s="32"/>
      <c r="J3" s="32"/>
      <c r="M3" s="62"/>
      <c r="N3" s="63"/>
    </row>
    <row r="4" spans="2:14" x14ac:dyDescent="0.3">
      <c r="B4" s="17"/>
      <c r="C4" s="18"/>
      <c r="D4" s="18"/>
      <c r="E4" s="18"/>
      <c r="F4" s="37"/>
      <c r="G4" s="18"/>
      <c r="H4" s="19"/>
      <c r="I4" s="19"/>
      <c r="J4" s="19"/>
      <c r="K4" s="20"/>
    </row>
    <row r="5" spans="2:14" s="8" customFormat="1" ht="28.5" customHeight="1" x14ac:dyDescent="0.25">
      <c r="B5" s="21"/>
      <c r="C5" s="5" t="s">
        <v>0</v>
      </c>
      <c r="D5" s="14" t="s">
        <v>1</v>
      </c>
      <c r="E5" s="46">
        <v>2800</v>
      </c>
      <c r="F5" s="38"/>
      <c r="G5" s="12"/>
      <c r="H5" s="54" t="str">
        <f>IF(E5&gt;2800,"- výška max. 2800 mm","")</f>
        <v/>
      </c>
      <c r="I5" s="13"/>
      <c r="J5" s="13"/>
      <c r="K5" s="22"/>
      <c r="M5" s="64"/>
      <c r="N5" s="64"/>
    </row>
    <row r="6" spans="2:14" s="8" customFormat="1" ht="28.5" customHeight="1" x14ac:dyDescent="0.25">
      <c r="B6" s="21"/>
      <c r="C6" s="5"/>
      <c r="D6" s="14" t="s">
        <v>2</v>
      </c>
      <c r="E6" s="46">
        <v>3000</v>
      </c>
      <c r="F6" s="38"/>
      <c r="G6" s="12"/>
      <c r="H6" s="55"/>
      <c r="I6" s="36"/>
      <c r="J6" s="36"/>
      <c r="K6" s="22"/>
      <c r="M6" s="64"/>
      <c r="N6" s="64"/>
    </row>
    <row r="7" spans="2:14" s="8" customFormat="1" ht="28.5" customHeight="1" x14ac:dyDescent="0.25">
      <c r="B7" s="21"/>
      <c r="C7" s="5" t="s">
        <v>3</v>
      </c>
      <c r="D7" s="84">
        <v>3</v>
      </c>
      <c r="E7" s="85"/>
      <c r="F7" s="38"/>
      <c r="G7" s="12"/>
      <c r="H7" s="54" t="str">
        <f>IF(D7&lt;1,"- min. 1 ks","")</f>
        <v/>
      </c>
      <c r="I7" s="36"/>
      <c r="J7" s="36"/>
      <c r="K7" s="22"/>
      <c r="M7" s="64"/>
      <c r="N7" s="64"/>
    </row>
    <row r="8" spans="2:14" s="9" customFormat="1" ht="28.5" customHeight="1" x14ac:dyDescent="0.25">
      <c r="B8" s="23"/>
      <c r="C8" s="5" t="s">
        <v>4</v>
      </c>
      <c r="D8" s="86">
        <f>D7-1</f>
        <v>2</v>
      </c>
      <c r="E8" s="87"/>
      <c r="F8" s="39"/>
      <c r="G8" s="11"/>
      <c r="H8" s="55"/>
      <c r="I8" s="36"/>
      <c r="J8" s="36"/>
      <c r="K8" s="24"/>
      <c r="M8" s="65"/>
      <c r="N8" s="65"/>
    </row>
    <row r="9" spans="2:14" ht="42.75" customHeight="1" x14ac:dyDescent="0.3">
      <c r="B9" s="25"/>
      <c r="C9" s="5" t="s">
        <v>21</v>
      </c>
      <c r="D9" s="80" t="s">
        <v>25</v>
      </c>
      <c r="E9" s="81"/>
      <c r="F9" s="40"/>
      <c r="G9" s="16"/>
      <c r="H9" s="54" t="str">
        <f>IF(ISBLANK(D9),"- musí byť vybraný profil","")</f>
        <v/>
      </c>
      <c r="I9" s="2"/>
      <c r="J9" s="2"/>
      <c r="K9" s="26"/>
      <c r="M9" s="66"/>
      <c r="N9" s="67"/>
    </row>
    <row r="10" spans="2:14" ht="6" customHeight="1" x14ac:dyDescent="0.3">
      <c r="B10" s="25"/>
      <c r="C10" s="6"/>
      <c r="D10" s="6"/>
      <c r="E10" s="6"/>
      <c r="F10" s="41"/>
      <c r="G10" s="6"/>
      <c r="H10" s="56"/>
      <c r="I10" s="2"/>
      <c r="J10" s="2"/>
      <c r="K10" s="26"/>
      <c r="M10" s="66"/>
      <c r="N10" s="67"/>
    </row>
    <row r="11" spans="2:14" x14ac:dyDescent="0.3">
      <c r="B11" s="25"/>
      <c r="C11" s="6"/>
      <c r="D11" s="44"/>
      <c r="E11" s="45"/>
      <c r="F11" s="41"/>
      <c r="G11" s="6"/>
      <c r="H11" s="56"/>
      <c r="I11" s="2"/>
      <c r="J11" s="2"/>
      <c r="K11" s="26"/>
      <c r="M11" s="66" t="s">
        <v>22</v>
      </c>
      <c r="N11" s="68" t="str">
        <f>D9</f>
        <v>Kvadrat CN 
[10 mm]</v>
      </c>
    </row>
    <row r="12" spans="2:14" ht="18.75" x14ac:dyDescent="0.3">
      <c r="B12" s="25"/>
      <c r="C12" s="47" t="s">
        <v>15</v>
      </c>
      <c r="D12" s="48"/>
      <c r="E12" s="51">
        <f>($E$6+($D$8*N12))/$D$7</f>
        <v>1013.3333333333334</v>
      </c>
      <c r="F12" s="41"/>
      <c r="G12" s="6"/>
      <c r="H12" s="54" t="str">
        <f>IF(E12&gt;1300,"- labilné dvere (pridaj viac dverí)","")</f>
        <v/>
      </c>
      <c r="K12" s="26"/>
      <c r="M12" s="69" t="s">
        <v>6</v>
      </c>
      <c r="N12" s="70">
        <f>VLOOKUP($N$11,udaje!A:J,2,FALSE)</f>
        <v>20</v>
      </c>
    </row>
    <row r="13" spans="2:14" ht="18.75" x14ac:dyDescent="0.3">
      <c r="B13" s="25"/>
      <c r="C13" s="6" t="s">
        <v>5</v>
      </c>
      <c r="D13" s="44"/>
      <c r="E13" s="52">
        <f>$E$5-N20</f>
        <v>2765</v>
      </c>
      <c r="F13" s="41"/>
      <c r="G13" s="6"/>
      <c r="K13" s="26"/>
      <c r="M13" s="69" t="s">
        <v>8</v>
      </c>
      <c r="N13" s="70">
        <f>VLOOKUP($N$11,udaje!A:J,3,FALSE)</f>
        <v>20</v>
      </c>
    </row>
    <row r="14" spans="2:14" ht="18.75" x14ac:dyDescent="0.3">
      <c r="B14" s="25"/>
      <c r="C14" s="6"/>
      <c r="E14" s="52"/>
      <c r="F14" s="41"/>
      <c r="G14" s="6"/>
      <c r="H14" s="72"/>
      <c r="I14" s="72"/>
      <c r="J14" s="72"/>
      <c r="K14" s="26"/>
      <c r="M14" s="69" t="s">
        <v>7</v>
      </c>
      <c r="N14" s="70">
        <f>VLOOKUP($N$11,udaje!A:J,4,FALSE)</f>
        <v>23</v>
      </c>
    </row>
    <row r="15" spans="2:14" ht="18.75" x14ac:dyDescent="0.3">
      <c r="B15" s="25"/>
      <c r="C15" s="47" t="s">
        <v>16</v>
      </c>
      <c r="D15" s="48"/>
      <c r="E15" s="51">
        <f>$E$5-N20</f>
        <v>2765</v>
      </c>
      <c r="F15" s="41"/>
      <c r="G15" s="6"/>
      <c r="H15" s="72"/>
      <c r="I15" s="72"/>
      <c r="J15" s="72"/>
      <c r="K15" s="26"/>
      <c r="M15" s="69" t="s">
        <v>9</v>
      </c>
      <c r="N15" s="70">
        <f>VLOOKUP($N$11,udaje!A:J,5,FALSE)</f>
        <v>60</v>
      </c>
    </row>
    <row r="16" spans="2:14" ht="18.75" x14ac:dyDescent="0.3">
      <c r="B16" s="25"/>
      <c r="C16" s="49" t="s">
        <v>17</v>
      </c>
      <c r="D16" s="50"/>
      <c r="E16" s="53">
        <f>E12-N19</f>
        <v>975.33333333333337</v>
      </c>
      <c r="F16" s="41"/>
      <c r="G16" s="6"/>
      <c r="H16" s="72"/>
      <c r="I16" s="72"/>
      <c r="J16" s="72"/>
      <c r="K16" s="26"/>
      <c r="M16" s="69" t="s">
        <v>10</v>
      </c>
      <c r="N16" s="70">
        <f>VLOOKUP($N$11,udaje!A:J,6,FALSE)</f>
        <v>63</v>
      </c>
    </row>
    <row r="17" spans="2:14" ht="18.75" x14ac:dyDescent="0.3">
      <c r="B17" s="25"/>
      <c r="C17" s="6"/>
      <c r="E17" s="52"/>
      <c r="F17" s="41"/>
      <c r="G17" s="6"/>
      <c r="H17" s="73"/>
      <c r="I17" s="73"/>
      <c r="J17" s="73"/>
      <c r="K17" s="26"/>
      <c r="M17" s="69" t="s">
        <v>11</v>
      </c>
      <c r="N17" s="70">
        <f>VLOOKUP($N$11,udaje!A:J,7,FALSE)</f>
        <v>1</v>
      </c>
    </row>
    <row r="18" spans="2:14" ht="18.75" x14ac:dyDescent="0.3">
      <c r="B18" s="25"/>
      <c r="C18" s="47" t="s">
        <v>18</v>
      </c>
      <c r="D18" s="48"/>
      <c r="E18" s="51">
        <f>E12-N13</f>
        <v>993.33333333333337</v>
      </c>
      <c r="F18" s="41"/>
      <c r="G18" s="6"/>
      <c r="H18" s="72"/>
      <c r="I18" s="72"/>
      <c r="J18" s="1"/>
      <c r="K18" s="26"/>
      <c r="M18" s="69" t="s">
        <v>12</v>
      </c>
      <c r="N18" s="70">
        <f>VLOOKUP($N$11,udaje!A:J,8,FALSE)</f>
        <v>4</v>
      </c>
    </row>
    <row r="19" spans="2:14" ht="18.75" x14ac:dyDescent="0.3">
      <c r="B19" s="25"/>
      <c r="C19" s="49" t="s">
        <v>36</v>
      </c>
      <c r="D19" s="50"/>
      <c r="E19" s="53">
        <f>E12-N14</f>
        <v>990.33333333333337</v>
      </c>
      <c r="F19" s="41"/>
      <c r="G19" s="6"/>
      <c r="H19" s="72"/>
      <c r="I19" s="72"/>
      <c r="J19" s="3"/>
      <c r="K19" s="26"/>
      <c r="M19" s="69" t="s">
        <v>13</v>
      </c>
      <c r="N19" s="70">
        <f>VLOOKUP($N$11,udaje!A:J,9,FALSE)</f>
        <v>38</v>
      </c>
    </row>
    <row r="20" spans="2:14" ht="18.75" x14ac:dyDescent="0.3">
      <c r="B20" s="25"/>
      <c r="C20" s="6"/>
      <c r="E20" s="52"/>
      <c r="F20" s="41"/>
      <c r="G20" s="6"/>
      <c r="H20" s="72"/>
      <c r="I20" s="72"/>
      <c r="J20" s="7"/>
      <c r="K20" s="26"/>
      <c r="M20" s="69" t="s">
        <v>14</v>
      </c>
      <c r="N20" s="70">
        <f>VLOOKUP($N$11,udaje!A:J,10,FALSE)</f>
        <v>35</v>
      </c>
    </row>
    <row r="21" spans="2:14" ht="18.75" x14ac:dyDescent="0.3">
      <c r="B21" s="25"/>
      <c r="C21" s="47" t="s">
        <v>19</v>
      </c>
      <c r="D21" s="48"/>
      <c r="E21" s="51">
        <f>E13-N15</f>
        <v>2705</v>
      </c>
      <c r="F21" s="41"/>
      <c r="G21" s="6"/>
      <c r="H21" s="73"/>
      <c r="I21" s="73"/>
      <c r="J21" s="7"/>
      <c r="K21" s="26"/>
      <c r="M21" s="66"/>
      <c r="N21" s="70"/>
    </row>
    <row r="22" spans="2:14" ht="18.75" x14ac:dyDescent="0.3">
      <c r="B22" s="25"/>
      <c r="C22" s="49" t="s">
        <v>20</v>
      </c>
      <c r="D22" s="50"/>
      <c r="E22" s="53">
        <f>E13-N16</f>
        <v>2702</v>
      </c>
      <c r="F22" s="41"/>
      <c r="G22" s="6"/>
      <c r="J22" s="4"/>
      <c r="K22" s="26"/>
      <c r="M22" s="66"/>
      <c r="N22" s="67"/>
    </row>
    <row r="23" spans="2:14" x14ac:dyDescent="0.3">
      <c r="B23" s="27"/>
      <c r="C23" s="28"/>
      <c r="D23" s="28"/>
      <c r="E23" s="28"/>
      <c r="F23" s="42"/>
      <c r="G23" s="28"/>
      <c r="H23" s="29"/>
      <c r="I23" s="29"/>
      <c r="J23" s="29"/>
      <c r="K23" s="43" t="s">
        <v>38</v>
      </c>
    </row>
    <row r="29" spans="2:14" x14ac:dyDescent="0.3">
      <c r="N29" s="75"/>
    </row>
    <row r="30" spans="2:14" s="31" customFormat="1" ht="33" customHeight="1" x14ac:dyDescent="0.25">
      <c r="B30" s="30"/>
      <c r="C30" s="30"/>
      <c r="D30" s="30"/>
      <c r="E30" s="30"/>
      <c r="F30" s="30"/>
      <c r="G30" s="30"/>
      <c r="M30" s="74" t="s">
        <v>25</v>
      </c>
      <c r="N30" s="76"/>
    </row>
    <row r="31" spans="2:14" s="31" customFormat="1" ht="33" customHeight="1" x14ac:dyDescent="0.25">
      <c r="B31" s="30"/>
      <c r="C31" s="30"/>
      <c r="D31" s="30"/>
      <c r="E31" s="30"/>
      <c r="F31" s="30"/>
      <c r="G31" s="30"/>
      <c r="H31" s="71"/>
      <c r="M31" s="74" t="s">
        <v>26</v>
      </c>
      <c r="N31" s="76"/>
    </row>
    <row r="32" spans="2:14" s="31" customFormat="1" ht="33" customHeight="1" x14ac:dyDescent="0.25">
      <c r="B32" s="30"/>
      <c r="C32" s="30"/>
      <c r="D32" s="30"/>
      <c r="E32" s="30"/>
      <c r="F32" s="30"/>
      <c r="G32" s="30"/>
      <c r="M32" s="74" t="s">
        <v>27</v>
      </c>
      <c r="N32" s="76"/>
    </row>
    <row r="33" spans="2:14" s="31" customFormat="1" ht="33" customHeight="1" x14ac:dyDescent="0.25">
      <c r="B33" s="30"/>
      <c r="C33" s="30"/>
      <c r="D33" s="30"/>
      <c r="E33" s="30"/>
      <c r="F33" s="30"/>
      <c r="G33" s="30"/>
      <c r="M33" s="74" t="s">
        <v>28</v>
      </c>
      <c r="N33" s="76"/>
    </row>
    <row r="34" spans="2:14" s="31" customFormat="1" ht="33" customHeight="1" x14ac:dyDescent="0.25">
      <c r="B34" s="30"/>
      <c r="C34" s="30"/>
      <c r="D34" s="30"/>
      <c r="E34" s="30"/>
      <c r="F34" s="30"/>
      <c r="G34" s="30"/>
      <c r="M34" s="74" t="s">
        <v>29</v>
      </c>
      <c r="N34" s="76"/>
    </row>
    <row r="35" spans="2:14" s="31" customFormat="1" ht="33" customHeight="1" x14ac:dyDescent="0.25">
      <c r="B35" s="30"/>
      <c r="C35" s="30"/>
      <c r="D35" s="30"/>
      <c r="E35" s="30"/>
      <c r="F35" s="30"/>
      <c r="G35" s="30"/>
      <c r="M35" s="74" t="s">
        <v>30</v>
      </c>
      <c r="N35" s="76"/>
    </row>
    <row r="36" spans="2:14" s="31" customFormat="1" ht="33" customHeight="1" x14ac:dyDescent="0.25">
      <c r="B36" s="30"/>
      <c r="C36" s="30"/>
      <c r="D36" s="30"/>
      <c r="E36" s="30"/>
      <c r="F36" s="30"/>
      <c r="G36" s="30"/>
      <c r="M36" s="74" t="s">
        <v>31</v>
      </c>
      <c r="N36" s="76"/>
    </row>
    <row r="37" spans="2:14" s="31" customFormat="1" ht="33" customHeight="1" x14ac:dyDescent="0.25">
      <c r="B37" s="30"/>
      <c r="C37" s="30"/>
      <c r="D37" s="30"/>
      <c r="E37" s="30"/>
      <c r="F37" s="30"/>
      <c r="G37" s="30"/>
      <c r="M37" s="74" t="s">
        <v>32</v>
      </c>
      <c r="N37" s="76"/>
    </row>
    <row r="38" spans="2:14" s="31" customFormat="1" ht="33" customHeight="1" x14ac:dyDescent="0.25">
      <c r="B38" s="30"/>
      <c r="C38" s="30"/>
      <c r="D38" s="30"/>
      <c r="E38" s="30"/>
      <c r="F38" s="30"/>
      <c r="G38" s="30"/>
      <c r="M38" s="74" t="s">
        <v>33</v>
      </c>
      <c r="N38" s="76"/>
    </row>
    <row r="39" spans="2:14" s="31" customFormat="1" ht="33" customHeight="1" x14ac:dyDescent="0.25">
      <c r="B39" s="30"/>
      <c r="C39" s="30"/>
      <c r="D39" s="30"/>
      <c r="E39" s="30"/>
      <c r="F39" s="30"/>
      <c r="G39" s="30"/>
      <c r="M39" s="74" t="s">
        <v>34</v>
      </c>
      <c r="N39" s="76"/>
    </row>
    <row r="40" spans="2:14" ht="33" customHeight="1" x14ac:dyDescent="0.3">
      <c r="M40" s="74" t="s">
        <v>35</v>
      </c>
      <c r="N40" s="77"/>
    </row>
    <row r="41" spans="2:14" x14ac:dyDescent="0.3">
      <c r="N41" s="75"/>
    </row>
  </sheetData>
  <sheetProtection algorithmName="SHA-512" hashValue="pKQwdR7hwJqmbSv5B6nJjzTvb+gMq1dxnsJtfpTOdcdCQGJuk246b/LZOmRgza0swu9mgKhnZ6XYV/SSH3esbg==" saltValue="H4LOF/+Ntm+/NRf0nRP96Q==" spinCount="100000" sheet="1" objects="1" scenarios="1"/>
  <dataConsolidate/>
  <mergeCells count="5">
    <mergeCell ref="D9:E9"/>
    <mergeCell ref="D2:G2"/>
    <mergeCell ref="H2:J2"/>
    <mergeCell ref="D7:E7"/>
    <mergeCell ref="D8:E8"/>
  </mergeCells>
  <conditionalFormatting sqref="D7">
    <cfRule type="cellIs" dxfId="2" priority="3" operator="lessThan">
      <formula>1</formula>
    </cfRule>
  </conditionalFormatting>
  <conditionalFormatting sqref="E5">
    <cfRule type="cellIs" dxfId="1" priority="2" operator="greaterThan">
      <formula>2800</formula>
    </cfRule>
  </conditionalFormatting>
  <conditionalFormatting sqref="D9:E9">
    <cfRule type="containsBlanks" dxfId="0" priority="1">
      <formula>LEN(TRIM(D9))=0</formula>
    </cfRule>
  </conditionalFormatting>
  <hyperlinks>
    <hyperlink ref="D2" r:id="rId1"/>
    <hyperlink ref="H2:J2" r:id="rId2" display="http://www.objednavky.net/o_projekt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&amp;CVýpočet výplne a profilov  pre šatníkové dvere</oddHeader>
  </headerFooter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udaje!$A:$A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K12"/>
  <sheetViews>
    <sheetView workbookViewId="0">
      <selection activeCell="D16" sqref="D16"/>
    </sheetView>
  </sheetViews>
  <sheetFormatPr defaultRowHeight="15" x14ac:dyDescent="0.25"/>
  <cols>
    <col min="1" max="1" width="23" style="78" bestFit="1" customWidth="1"/>
    <col min="2" max="2" width="27.5703125" style="79" bestFit="1" customWidth="1"/>
    <col min="3" max="4" width="26.7109375" style="79" bestFit="1" customWidth="1"/>
    <col min="5" max="6" width="27.5703125" style="79" bestFit="1" customWidth="1"/>
    <col min="7" max="7" width="26.5703125" style="79" bestFit="1" customWidth="1"/>
    <col min="8" max="8" width="27.140625" style="79" bestFit="1" customWidth="1"/>
    <col min="9" max="9" width="20.85546875" style="79" bestFit="1" customWidth="1"/>
    <col min="10" max="10" width="23.7109375" style="79" bestFit="1" customWidth="1"/>
    <col min="11" max="11" width="6.42578125" style="57" customWidth="1"/>
    <col min="12" max="16384" width="9.140625" style="57"/>
  </cols>
  <sheetData>
    <row r="1" spans="1:11" x14ac:dyDescent="0.25">
      <c r="B1" s="79" t="s">
        <v>6</v>
      </c>
      <c r="C1" s="79" t="s">
        <v>8</v>
      </c>
      <c r="D1" s="79" t="s">
        <v>7</v>
      </c>
      <c r="E1" s="79" t="s">
        <v>9</v>
      </c>
      <c r="F1" s="79" t="s">
        <v>10</v>
      </c>
      <c r="G1" s="79" t="s">
        <v>11</v>
      </c>
      <c r="H1" s="79" t="s">
        <v>12</v>
      </c>
      <c r="I1" s="79" t="s">
        <v>13</v>
      </c>
      <c r="J1" s="79" t="s">
        <v>14</v>
      </c>
      <c r="K1" s="79" t="s">
        <v>37</v>
      </c>
    </row>
    <row r="2" spans="1:11" ht="33" customHeight="1" x14ac:dyDescent="0.25">
      <c r="A2" s="78" t="s">
        <v>25</v>
      </c>
      <c r="B2" s="79">
        <v>20</v>
      </c>
      <c r="C2" s="79">
        <v>20</v>
      </c>
      <c r="D2" s="79">
        <v>23</v>
      </c>
      <c r="E2" s="79">
        <v>60</v>
      </c>
      <c r="F2" s="79">
        <v>63</v>
      </c>
      <c r="G2" s="79">
        <v>1</v>
      </c>
      <c r="H2" s="79">
        <v>4</v>
      </c>
      <c r="I2" s="79">
        <v>38</v>
      </c>
      <c r="J2" s="79">
        <v>35</v>
      </c>
    </row>
    <row r="3" spans="1:11" ht="33" customHeight="1" x14ac:dyDescent="0.25">
      <c r="A3" s="78" t="s">
        <v>26</v>
      </c>
      <c r="B3" s="79">
        <v>36</v>
      </c>
      <c r="C3" s="79">
        <v>50</v>
      </c>
      <c r="D3" s="79">
        <v>53</v>
      </c>
      <c r="E3" s="79">
        <v>60</v>
      </c>
      <c r="F3" s="79">
        <v>63</v>
      </c>
      <c r="G3" s="79">
        <v>1</v>
      </c>
      <c r="H3" s="79">
        <v>4</v>
      </c>
      <c r="I3" s="79">
        <v>68</v>
      </c>
      <c r="J3" s="79">
        <v>35</v>
      </c>
    </row>
    <row r="4" spans="1:11" ht="33" customHeight="1" x14ac:dyDescent="0.25">
      <c r="A4" s="78" t="s">
        <v>27</v>
      </c>
      <c r="B4" s="79">
        <v>25</v>
      </c>
      <c r="C4" s="79">
        <v>32</v>
      </c>
      <c r="D4" s="79">
        <v>35</v>
      </c>
      <c r="E4" s="79">
        <v>60</v>
      </c>
      <c r="F4" s="79">
        <v>63</v>
      </c>
      <c r="G4" s="79">
        <v>1</v>
      </c>
      <c r="H4" s="79">
        <v>4</v>
      </c>
      <c r="I4" s="79">
        <v>48</v>
      </c>
      <c r="J4" s="79">
        <v>35</v>
      </c>
    </row>
    <row r="5" spans="1:11" ht="33" customHeight="1" x14ac:dyDescent="0.25">
      <c r="A5" s="78" t="s">
        <v>28</v>
      </c>
      <c r="B5" s="79">
        <v>30</v>
      </c>
      <c r="C5" s="79">
        <v>32</v>
      </c>
      <c r="D5" s="79">
        <v>35</v>
      </c>
      <c r="E5" s="79">
        <v>60</v>
      </c>
      <c r="F5" s="79">
        <v>63</v>
      </c>
      <c r="G5" s="79">
        <v>1</v>
      </c>
      <c r="H5" s="79">
        <v>4</v>
      </c>
      <c r="I5" s="79">
        <v>48</v>
      </c>
      <c r="J5" s="79">
        <v>35</v>
      </c>
    </row>
    <row r="6" spans="1:11" ht="33" customHeight="1" x14ac:dyDescent="0.25">
      <c r="A6" s="78" t="s">
        <v>29</v>
      </c>
      <c r="B6" s="79">
        <v>33</v>
      </c>
      <c r="C6" s="79">
        <v>44</v>
      </c>
      <c r="D6" s="79">
        <v>47</v>
      </c>
      <c r="E6" s="79">
        <v>60</v>
      </c>
      <c r="F6" s="79">
        <v>63</v>
      </c>
      <c r="G6" s="79">
        <v>1</v>
      </c>
      <c r="H6" s="79">
        <v>4</v>
      </c>
      <c r="I6" s="79">
        <v>60</v>
      </c>
      <c r="J6" s="79">
        <v>35</v>
      </c>
    </row>
    <row r="7" spans="1:11" ht="33" customHeight="1" x14ac:dyDescent="0.25">
      <c r="A7" s="78" t="s">
        <v>30</v>
      </c>
      <c r="B7" s="79">
        <v>30</v>
      </c>
      <c r="C7" s="79">
        <v>22</v>
      </c>
      <c r="D7" s="79">
        <v>25</v>
      </c>
      <c r="E7" s="79">
        <v>60</v>
      </c>
      <c r="F7" s="79">
        <v>63</v>
      </c>
      <c r="G7" s="79">
        <v>1</v>
      </c>
      <c r="H7" s="79">
        <v>4</v>
      </c>
      <c r="I7" s="79">
        <v>38</v>
      </c>
      <c r="J7" s="79">
        <v>35</v>
      </c>
    </row>
    <row r="8" spans="1:11" ht="33" customHeight="1" x14ac:dyDescent="0.25">
      <c r="A8" s="78" t="s">
        <v>31</v>
      </c>
      <c r="B8" s="79">
        <v>34</v>
      </c>
      <c r="C8" s="79">
        <v>36</v>
      </c>
      <c r="D8" s="79">
        <v>24</v>
      </c>
      <c r="E8" s="79">
        <v>69</v>
      </c>
      <c r="F8" s="79">
        <v>58</v>
      </c>
      <c r="G8" s="79">
        <v>9</v>
      </c>
      <c r="H8" s="79">
        <v>1</v>
      </c>
      <c r="I8" s="79">
        <v>52</v>
      </c>
      <c r="J8" s="79">
        <v>40</v>
      </c>
    </row>
    <row r="9" spans="1:11" ht="33" customHeight="1" x14ac:dyDescent="0.25">
      <c r="A9" s="78" t="s">
        <v>32</v>
      </c>
      <c r="B9" s="79">
        <v>34</v>
      </c>
      <c r="C9" s="79">
        <v>31</v>
      </c>
      <c r="D9" s="79">
        <v>23</v>
      </c>
      <c r="E9" s="79">
        <v>69</v>
      </c>
      <c r="F9" s="79">
        <v>58</v>
      </c>
      <c r="G9" s="79">
        <v>9</v>
      </c>
      <c r="H9" s="79">
        <v>1</v>
      </c>
      <c r="I9" s="79">
        <v>55</v>
      </c>
      <c r="J9" s="79">
        <v>40</v>
      </c>
    </row>
    <row r="10" spans="1:11" ht="33" customHeight="1" x14ac:dyDescent="0.25">
      <c r="A10" s="78" t="s">
        <v>33</v>
      </c>
      <c r="B10" s="79">
        <v>30</v>
      </c>
      <c r="C10" s="79">
        <v>31</v>
      </c>
      <c r="D10" s="79">
        <v>23</v>
      </c>
      <c r="E10" s="79">
        <v>69</v>
      </c>
      <c r="F10" s="79">
        <v>58</v>
      </c>
      <c r="G10" s="79">
        <v>9</v>
      </c>
      <c r="H10" s="79">
        <v>1</v>
      </c>
      <c r="I10" s="79">
        <v>55</v>
      </c>
      <c r="J10" s="79">
        <v>40</v>
      </c>
    </row>
    <row r="11" spans="1:11" ht="33" customHeight="1" x14ac:dyDescent="0.25">
      <c r="A11" s="78" t="s">
        <v>34</v>
      </c>
      <c r="B11" s="79">
        <v>29</v>
      </c>
      <c r="C11" s="79">
        <v>31</v>
      </c>
      <c r="D11" s="79">
        <v>23</v>
      </c>
      <c r="E11" s="79">
        <v>69</v>
      </c>
      <c r="F11" s="79">
        <v>58</v>
      </c>
      <c r="G11" s="79">
        <v>9</v>
      </c>
      <c r="H11" s="79">
        <v>1</v>
      </c>
      <c r="I11" s="79">
        <v>55</v>
      </c>
      <c r="J11" s="79">
        <v>40</v>
      </c>
    </row>
    <row r="12" spans="1:11" ht="33" customHeight="1" x14ac:dyDescent="0.25">
      <c r="A12" s="78" t="s">
        <v>35</v>
      </c>
      <c r="B12" s="79">
        <v>29</v>
      </c>
      <c r="C12" s="79">
        <v>36</v>
      </c>
      <c r="D12" s="79">
        <v>23</v>
      </c>
      <c r="E12" s="79">
        <v>69</v>
      </c>
      <c r="F12" s="79">
        <v>58</v>
      </c>
      <c r="G12" s="79">
        <v>9</v>
      </c>
      <c r="H12" s="79">
        <v>1</v>
      </c>
      <c r="I12" s="79">
        <v>52</v>
      </c>
      <c r="J12" s="79">
        <v>40</v>
      </c>
    </row>
  </sheetData>
  <sheetProtection algorithmName="SHA-512" hashValue="sHguVOcypHgovVnqd9ImNuj9+p91K0NTKSGEuuBWqkPBCb0Xbrrvc6l8OnJPuP90NqfswDeY2MdFLbrIeeKqxw==" saltValue="wlmYZx4jNQSbHevAvKb01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Vypocet</vt:lpstr>
      <vt:lpstr>udaje</vt:lpstr>
      <vt:lpstr>Vypocet!Oblasť_tlače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Martin Prihoda</cp:lastModifiedBy>
  <cp:lastPrinted>2017-11-22T07:59:46Z</cp:lastPrinted>
  <dcterms:created xsi:type="dcterms:W3CDTF">2017-10-15T17:37:48Z</dcterms:created>
  <dcterms:modified xsi:type="dcterms:W3CDTF">2018-01-09T09:59:15Z</dcterms:modified>
</cp:coreProperties>
</file>